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40" yWindow="420" windowWidth="12012" windowHeight="11736" tabRatio="698" firstSheet="2" activeTab="7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Лист1" sheetId="9" r:id="rId9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<sst xmlns="http://schemas.openxmlformats.org/spreadsheetml/2006/main" count="832" uniqueCount="68">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</sst>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>
      <alignment/>
      <protection/>
    </xf>
    <xf numFmtId="0" fontId="8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24" borderId="10" xfId="0" applyNumberFormat="1" applyFont="1" applyFill="1" applyBorder="1" applyAlignment="1">
      <alignment horizontal="center" shrinkToFit="1"/>
    </xf>
    <xf numFmtId="200" fontId="13" fillId="24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24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24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24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24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24" borderId="0" xfId="0" applyNumberFormat="1" applyFont="1" applyFill="1" applyAlignment="1">
      <alignment/>
    </xf>
    <xf numFmtId="0" fontId="3" fillId="24" borderId="0" xfId="0" applyFont="1" applyFill="1" applyAlignment="1">
      <alignment horizontal="right"/>
    </xf>
    <xf numFmtId="0" fontId="14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196" fontId="2" fillId="24" borderId="10" xfId="0" applyNumberFormat="1" applyFont="1" applyFill="1" applyBorder="1" applyAlignment="1">
      <alignment horizontal="center" vertical="center" wrapText="1"/>
    </xf>
    <xf numFmtId="196" fontId="10" fillId="24" borderId="10" xfId="0" applyNumberFormat="1" applyFont="1" applyFill="1" applyBorder="1" applyAlignment="1">
      <alignment horizontal="center" vertical="center" wrapText="1"/>
    </xf>
    <xf numFmtId="196" fontId="4" fillId="24" borderId="10" xfId="0" applyNumberFormat="1" applyFont="1" applyFill="1" applyBorder="1" applyAlignment="1">
      <alignment horizontal="center" vertical="center" wrapText="1"/>
    </xf>
    <xf numFmtId="196" fontId="2" fillId="24" borderId="10" xfId="0" applyNumberFormat="1" applyFont="1" applyFill="1" applyBorder="1" applyAlignment="1">
      <alignment horizontal="center"/>
    </xf>
    <xf numFmtId="196" fontId="10" fillId="24" borderId="0" xfId="0" applyNumberFormat="1" applyFont="1" applyFill="1" applyAlignment="1">
      <alignment horizontal="center"/>
    </xf>
    <xf numFmtId="0" fontId="2" fillId="24" borderId="10" xfId="0" applyFont="1" applyFill="1" applyBorder="1" applyAlignment="1">
      <alignment horizontal="center" wrapText="1"/>
    </xf>
    <xf numFmtId="200" fontId="0" fillId="24" borderId="10" xfId="0" applyNumberFormat="1" applyFill="1" applyBorder="1" applyAlignment="1">
      <alignment/>
    </xf>
    <xf numFmtId="200" fontId="10" fillId="24" borderId="10" xfId="0" applyNumberFormat="1" applyFont="1" applyFill="1" applyBorder="1" applyAlignment="1">
      <alignment horizontal="center"/>
    </xf>
    <xf numFmtId="200" fontId="10" fillId="24" borderId="10" xfId="0" applyNumberFormat="1" applyFont="1" applyFill="1" applyBorder="1" applyAlignment="1">
      <alignment shrinkToFit="1"/>
    </xf>
    <xf numFmtId="200" fontId="2" fillId="24" borderId="10" xfId="0" applyNumberFormat="1" applyFont="1" applyFill="1" applyBorder="1" applyAlignment="1">
      <alignment shrinkToFit="1"/>
    </xf>
    <xf numFmtId="200" fontId="2" fillId="24" borderId="10" xfId="0" applyNumberFormat="1" applyFont="1" applyFill="1" applyBorder="1" applyAlignment="1">
      <alignment horizontal="center"/>
    </xf>
    <xf numFmtId="200" fontId="2" fillId="24" borderId="10" xfId="0" applyNumberFormat="1" applyFont="1" applyFill="1" applyBorder="1" applyAlignment="1">
      <alignment shrinkToFit="1"/>
    </xf>
    <xf numFmtId="196" fontId="2" fillId="24" borderId="10" xfId="0" applyNumberFormat="1" applyFont="1" applyFill="1" applyBorder="1" applyAlignment="1">
      <alignment shrinkToFit="1"/>
    </xf>
    <xf numFmtId="196" fontId="5" fillId="24" borderId="0" xfId="0" applyNumberFormat="1" applyFont="1" applyFill="1" applyAlignment="1">
      <alignment/>
    </xf>
    <xf numFmtId="0" fontId="5" fillId="24" borderId="0" xfId="0" applyFont="1" applyFill="1" applyAlignment="1">
      <alignment/>
    </xf>
    <xf numFmtId="0" fontId="2" fillId="24" borderId="10" xfId="0" applyFont="1" applyFill="1" applyBorder="1" applyAlignment="1">
      <alignment wrapText="1"/>
    </xf>
    <xf numFmtId="196" fontId="10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left" wrapText="1" indent="1"/>
    </xf>
    <xf numFmtId="200" fontId="10" fillId="24" borderId="10" xfId="0" applyNumberFormat="1" applyFont="1" applyFill="1" applyBorder="1" applyAlignment="1">
      <alignment/>
    </xf>
    <xf numFmtId="200" fontId="0" fillId="24" borderId="0" xfId="0" applyNumberFormat="1" applyFill="1" applyAlignment="1">
      <alignment/>
    </xf>
    <xf numFmtId="0" fontId="20" fillId="24" borderId="10" xfId="0" applyFont="1" applyFill="1" applyBorder="1" applyAlignment="1">
      <alignment wrapText="1"/>
    </xf>
    <xf numFmtId="196" fontId="21" fillId="24" borderId="10" xfId="0" applyNumberFormat="1" applyFont="1" applyFill="1" applyBorder="1" applyAlignment="1">
      <alignment/>
    </xf>
    <xf numFmtId="200" fontId="21" fillId="24" borderId="10" xfId="0" applyNumberFormat="1" applyFont="1" applyFill="1" applyBorder="1" applyAlignment="1">
      <alignment/>
    </xf>
    <xf numFmtId="196" fontId="22" fillId="24" borderId="0" xfId="0" applyNumberFormat="1" applyFont="1" applyFill="1" applyAlignment="1">
      <alignment/>
    </xf>
    <xf numFmtId="0" fontId="22" fillId="24" borderId="0" xfId="0" applyFont="1" applyFill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left" wrapText="1" indent="1"/>
    </xf>
    <xf numFmtId="196" fontId="0" fillId="24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24" borderId="10" xfId="0" applyNumberFormat="1" applyFont="1" applyFill="1" applyBorder="1" applyAlignment="1">
      <alignment horizontal="right" vertical="center"/>
    </xf>
    <xf numFmtId="196" fontId="10" fillId="24" borderId="10" xfId="0" applyNumberFormat="1" applyFont="1" applyFill="1" applyBorder="1" applyAlignment="1">
      <alignment/>
    </xf>
    <xf numFmtId="196" fontId="2" fillId="24" borderId="10" xfId="0" applyNumberFormat="1" applyFont="1" applyFill="1" applyBorder="1" applyAlignment="1">
      <alignment/>
    </xf>
    <xf numFmtId="196" fontId="2" fillId="24" borderId="0" xfId="0" applyNumberFormat="1" applyFont="1" applyFill="1" applyAlignment="1">
      <alignment/>
    </xf>
    <xf numFmtId="196" fontId="11" fillId="24" borderId="0" xfId="0" applyNumberFormat="1" applyFont="1" applyFill="1" applyAlignment="1">
      <alignment/>
    </xf>
    <xf numFmtId="196" fontId="16" fillId="24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24" borderId="10" xfId="0" applyNumberFormat="1" applyFont="1" applyFill="1" applyBorder="1" applyAlignment="1">
      <alignment horizontal="center" vertical="center" wrapText="1"/>
    </xf>
    <xf numFmtId="200" fontId="10" fillId="24" borderId="10" xfId="0" applyNumberFormat="1" applyFont="1" applyFill="1" applyBorder="1" applyAlignment="1">
      <alignment vertical="center"/>
    </xf>
    <xf numFmtId="200" fontId="1" fillId="24" borderId="0" xfId="0" applyNumberFormat="1" applyFont="1" applyFill="1" applyAlignment="1">
      <alignment/>
    </xf>
    <xf numFmtId="200" fontId="2" fillId="24" borderId="10" xfId="0" applyNumberFormat="1" applyFont="1" applyFill="1" applyBorder="1" applyAlignment="1">
      <alignment/>
    </xf>
    <xf numFmtId="196" fontId="0" fillId="24" borderId="0" xfId="0" applyNumberFormat="1" applyFont="1" applyFill="1" applyAlignment="1">
      <alignment/>
    </xf>
    <xf numFmtId="0" fontId="0" fillId="24" borderId="0" xfId="0" applyFill="1" applyAlignment="1">
      <alignment horizontal="right"/>
    </xf>
    <xf numFmtId="0" fontId="0" fillId="24" borderId="0" xfId="0" applyFill="1" applyAlignment="1">
      <alignment horizontal="right" vertical="center"/>
    </xf>
    <xf numFmtId="196" fontId="0" fillId="24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24" borderId="10" xfId="0" applyNumberFormat="1" applyFont="1" applyFill="1" applyBorder="1" applyAlignment="1">
      <alignment horizontal="center" shrinkToFit="1"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200" fontId="10" fillId="24" borderId="10" xfId="0" applyNumberFormat="1" applyFont="1" applyFill="1" applyBorder="1" applyAlignment="1">
      <alignment horizontal="center" shrinkToFit="1"/>
    </xf>
    <xf numFmtId="200" fontId="2" fillId="24" borderId="10" xfId="0" applyNumberFormat="1" applyFont="1" applyFill="1" applyBorder="1" applyAlignment="1">
      <alignment shrinkToFit="1"/>
    </xf>
    <xf numFmtId="200" fontId="10" fillId="24" borderId="10" xfId="0" applyNumberFormat="1" applyFont="1" applyFill="1" applyBorder="1" applyAlignment="1">
      <alignment/>
    </xf>
    <xf numFmtId="200" fontId="21" fillId="24" borderId="10" xfId="0" applyNumberFormat="1" applyFont="1" applyFill="1" applyBorder="1" applyAlignment="1">
      <alignment/>
    </xf>
    <xf numFmtId="200" fontId="10" fillId="24" borderId="10" xfId="0" applyNumberFormat="1" applyFont="1" applyFill="1" applyBorder="1" applyAlignment="1">
      <alignment horizontal="right" vertical="center"/>
    </xf>
    <xf numFmtId="200" fontId="2" fillId="24" borderId="10" xfId="0" applyNumberFormat="1" applyFont="1" applyFill="1" applyBorder="1" applyAlignment="1">
      <alignment/>
    </xf>
    <xf numFmtId="200" fontId="1" fillId="24" borderId="0" xfId="0" applyNumberFormat="1" applyFont="1" applyFill="1" applyAlignment="1">
      <alignment/>
    </xf>
    <xf numFmtId="0" fontId="14" fillId="24" borderId="0" xfId="0" applyFont="1" applyFill="1" applyAlignment="1">
      <alignment/>
    </xf>
    <xf numFmtId="196" fontId="10" fillId="24" borderId="0" xfId="0" applyNumberFormat="1" applyFont="1" applyFill="1" applyAlignment="1">
      <alignment/>
    </xf>
    <xf numFmtId="196" fontId="17" fillId="24" borderId="0" xfId="0" applyNumberFormat="1" applyFont="1" applyFill="1" applyAlignment="1">
      <alignment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200" fontId="10" fillId="24" borderId="10" xfId="0" applyNumberFormat="1" applyFont="1" applyFill="1" applyBorder="1" applyAlignment="1">
      <alignment horizontal="right"/>
    </xf>
    <xf numFmtId="0" fontId="4" fillId="24" borderId="10" xfId="0" applyFont="1" applyFill="1" applyBorder="1" applyAlignment="1">
      <alignment horizontal="left" wrapText="1" indent="1"/>
    </xf>
    <xf numFmtId="0" fontId="2" fillId="24" borderId="10" xfId="0" applyFont="1" applyFill="1" applyBorder="1" applyAlignment="1">
      <alignment wrapText="1"/>
    </xf>
    <xf numFmtId="200" fontId="0" fillId="24" borderId="0" xfId="0" applyNumberFormat="1" applyFill="1" applyAlignment="1">
      <alignment/>
    </xf>
    <xf numFmtId="196" fontId="22" fillId="24" borderId="0" xfId="0" applyNumberFormat="1" applyFont="1" applyFill="1" applyAlignment="1">
      <alignment/>
    </xf>
    <xf numFmtId="0" fontId="20" fillId="24" borderId="10" xfId="0" applyFont="1" applyFill="1" applyBorder="1" applyAlignment="1">
      <alignment wrapText="1"/>
    </xf>
    <xf numFmtId="200" fontId="21" fillId="24" borderId="10" xfId="0" applyNumberFormat="1" applyFont="1" applyFill="1" applyBorder="1" applyAlignment="1">
      <alignment/>
    </xf>
    <xf numFmtId="200" fontId="22" fillId="24" borderId="0" xfId="0" applyNumberFormat="1" applyFont="1" applyFill="1" applyAlignment="1">
      <alignment/>
    </xf>
    <xf numFmtId="0" fontId="22" fillId="24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7.7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4" sqref="B24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1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89" sqref="AG89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0.7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61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39" customFormat="1" ht="15" customHeight="1">
      <c r="A24" s="156" t="s">
        <v>7</v>
      </c>
      <c r="B24" s="144">
        <f>34265.4-1534.5+750.4</f>
        <v>33481.3</v>
      </c>
      <c r="C24" s="144">
        <v>9827.7</v>
      </c>
      <c r="D24" s="144"/>
      <c r="E24" s="144"/>
      <c r="F24" s="144">
        <f>75.3+504.8</f>
        <v>580.1</v>
      </c>
      <c r="G24" s="144">
        <v>29.3</v>
      </c>
      <c r="H24" s="144"/>
      <c r="I24" s="144">
        <v>0.6</v>
      </c>
      <c r="J24" s="144"/>
      <c r="K24" s="144">
        <f>441.9+11816.1</f>
        <v>12258</v>
      </c>
      <c r="L24" s="144">
        <f>2322.7+1.7</f>
        <v>2324.3999999999996</v>
      </c>
      <c r="M24" s="144">
        <f>7.7+19.7</f>
        <v>27.4</v>
      </c>
      <c r="N24" s="144"/>
      <c r="O24" s="144">
        <f>186.3+953.3</f>
        <v>1139.6</v>
      </c>
      <c r="P24" s="144">
        <v>126</v>
      </c>
      <c r="Q24" s="144">
        <f>82.9+25</f>
        <v>107.9</v>
      </c>
      <c r="R24" s="144">
        <v>814</v>
      </c>
      <c r="S24" s="144">
        <v>15.2</v>
      </c>
      <c r="T24" s="144">
        <f>66.4+170.5</f>
        <v>236.9</v>
      </c>
      <c r="U24" s="144"/>
      <c r="V24" s="144">
        <f>7740.6+7930.3</f>
        <v>15670.900000000001</v>
      </c>
      <c r="W24" s="144">
        <v>379</v>
      </c>
      <c r="X24" s="144"/>
      <c r="Y24" s="144"/>
      <c r="Z24" s="144"/>
      <c r="AA24" s="144"/>
      <c r="AB24" s="144"/>
      <c r="AC24" s="144"/>
      <c r="AD24" s="144"/>
      <c r="AE24" s="144"/>
      <c r="AF24" s="144">
        <f>SUM(D24:AD24)</f>
        <v>33709.3</v>
      </c>
      <c r="AG24" s="144">
        <f t="shared" si="3"/>
        <v>9599.699999999997</v>
      </c>
      <c r="AI24" s="157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0.7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39" customWidth="1"/>
    <col min="11" max="11" width="9.375" style="0" customWidth="1"/>
    <col min="12" max="12" width="9.875" style="139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64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40">
        <v>11</v>
      </c>
      <c r="K4" s="8">
        <v>12</v>
      </c>
      <c r="L4" s="140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141"/>
      <c r="K5" s="38"/>
      <c r="L5" s="141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141"/>
      <c r="K6" s="38"/>
      <c r="L6" s="141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141"/>
      <c r="K7" s="38">
        <v>35038.35</v>
      </c>
      <c r="L7" s="141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42">
        <v>2877.6</v>
      </c>
      <c r="K8" s="138">
        <v>1864.4</v>
      </c>
      <c r="L8" s="142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43">
        <f t="shared" si="0"/>
        <v>1063.1</v>
      </c>
      <c r="K9" s="68">
        <f t="shared" si="0"/>
        <v>50999.70000000001</v>
      </c>
      <c r="L9" s="143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154">
        <v>67.5</v>
      </c>
      <c r="K10" s="67">
        <v>24.3</v>
      </c>
      <c r="L10" s="144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144"/>
      <c r="K11" s="67"/>
      <c r="L11" s="144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144"/>
      <c r="K12" s="67"/>
      <c r="L12" s="144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144"/>
      <c r="K13" s="67"/>
      <c r="L13" s="144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144">
        <f t="shared" si="2"/>
        <v>67.5</v>
      </c>
      <c r="K14" s="67">
        <f t="shared" si="2"/>
        <v>24.3</v>
      </c>
      <c r="L14" s="144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144">
        <v>178.6</v>
      </c>
      <c r="K15" s="67">
        <f>57.8+36528.9</f>
        <v>36586.700000000004</v>
      </c>
      <c r="L15" s="144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39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145"/>
      <c r="K16" s="75">
        <v>36528.9</v>
      </c>
      <c r="L16" s="145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58"/>
    </row>
    <row r="17" spans="1:34" ht="1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144"/>
      <c r="K17" s="67">
        <v>36528.9</v>
      </c>
      <c r="L17" s="144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153"/>
    </row>
    <row r="18" spans="1:34" ht="1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144"/>
      <c r="K18" s="67"/>
      <c r="L18" s="144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39"/>
    </row>
    <row r="19" spans="1:34" ht="1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144">
        <v>2.2</v>
      </c>
      <c r="K19" s="67"/>
      <c r="L19" s="144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39"/>
    </row>
    <row r="20" spans="1:34" ht="1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144">
        <v>134.5</v>
      </c>
      <c r="K20" s="67">
        <v>0.6</v>
      </c>
      <c r="L20" s="144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39"/>
    </row>
    <row r="21" spans="1:34" ht="1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144"/>
      <c r="K21" s="67"/>
      <c r="L21" s="144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39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144"/>
      <c r="K22" s="67"/>
      <c r="L22" s="144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39"/>
    </row>
    <row r="23" spans="1:34" ht="1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144">
        <f t="shared" si="4"/>
        <v>41.900000000000006</v>
      </c>
      <c r="K23" s="67">
        <f t="shared" si="4"/>
        <v>57.20000000000291</v>
      </c>
      <c r="L23" s="144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39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144">
        <v>402.7</v>
      </c>
      <c r="K24" s="67">
        <f>21.6+10818.2</f>
        <v>10839.800000000001</v>
      </c>
      <c r="L24" s="144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62" customFormat="1" ht="15" customHeight="1">
      <c r="A25" s="159" t="s">
        <v>39</v>
      </c>
      <c r="B25" s="145">
        <f>22002.9+185.6</f>
        <v>22188.5</v>
      </c>
      <c r="C25" s="145">
        <v>2333.8</v>
      </c>
      <c r="D25" s="145"/>
      <c r="E25" s="145"/>
      <c r="F25" s="145"/>
      <c r="G25" s="145">
        <v>154.4</v>
      </c>
      <c r="H25" s="145">
        <v>28.9</v>
      </c>
      <c r="I25" s="145">
        <v>1674.2</v>
      </c>
      <c r="J25" s="145"/>
      <c r="K25" s="145">
        <v>10818.2</v>
      </c>
      <c r="L25" s="145">
        <v>662.4</v>
      </c>
      <c r="M25" s="145"/>
      <c r="N25" s="145">
        <v>834.4</v>
      </c>
      <c r="O25" s="145">
        <v>49.5</v>
      </c>
      <c r="P25" s="145">
        <v>213.2</v>
      </c>
      <c r="Q25" s="145">
        <v>378.8</v>
      </c>
      <c r="R25" s="145">
        <v>338</v>
      </c>
      <c r="S25" s="145">
        <v>188.2</v>
      </c>
      <c r="T25" s="145">
        <v>217.6</v>
      </c>
      <c r="U25" s="145">
        <v>8656.4</v>
      </c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60">
        <f t="shared" si="1"/>
        <v>24214.2</v>
      </c>
      <c r="AG25" s="160">
        <f t="shared" si="3"/>
        <v>308.09999999999854</v>
      </c>
      <c r="AH25" s="158"/>
      <c r="AI25" s="161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144"/>
      <c r="K26" s="67"/>
      <c r="L26" s="144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144"/>
      <c r="K27" s="67"/>
      <c r="L27" s="144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144"/>
      <c r="K28" s="67"/>
      <c r="L28" s="144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144"/>
      <c r="K29" s="67"/>
      <c r="L29" s="144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144"/>
      <c r="K30" s="67"/>
      <c r="L30" s="144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144"/>
      <c r="K31" s="67"/>
      <c r="L31" s="144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144">
        <f t="shared" si="5"/>
        <v>402.7</v>
      </c>
      <c r="K32" s="67">
        <f t="shared" si="5"/>
        <v>10839.800000000001</v>
      </c>
      <c r="L32" s="144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144"/>
      <c r="K33" s="67">
        <v>41</v>
      </c>
      <c r="L33" s="144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144"/>
      <c r="K34" s="67">
        <v>35.4</v>
      </c>
      <c r="L34" s="144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144"/>
      <c r="K35" s="67"/>
      <c r="L35" s="144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144"/>
      <c r="K36" s="67">
        <v>0.7</v>
      </c>
      <c r="L36" s="144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144"/>
      <c r="K37" s="67"/>
      <c r="L37" s="144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144"/>
      <c r="K38" s="67"/>
      <c r="L38" s="144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144">
        <f t="shared" si="7"/>
        <v>0</v>
      </c>
      <c r="K39" s="67">
        <f t="shared" si="7"/>
        <v>4.900000000000001</v>
      </c>
      <c r="L39" s="144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144"/>
      <c r="K40" s="67">
        <f>25.5</f>
        <v>25.5</v>
      </c>
      <c r="L40" s="144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144"/>
      <c r="K41" s="67"/>
      <c r="L41" s="144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144"/>
      <c r="K42" s="67"/>
      <c r="L42" s="144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144"/>
      <c r="K43" s="67"/>
      <c r="L43" s="144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144"/>
      <c r="K44" s="67">
        <v>0.4</v>
      </c>
      <c r="L44" s="144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144"/>
      <c r="K45" s="67"/>
      <c r="L45" s="144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144">
        <f t="shared" si="9"/>
        <v>0</v>
      </c>
      <c r="K46" s="67">
        <f t="shared" si="9"/>
        <v>25.1</v>
      </c>
      <c r="L46" s="144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146"/>
      <c r="K47" s="79">
        <v>16.8</v>
      </c>
      <c r="L47" s="146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146"/>
      <c r="K48" s="79"/>
      <c r="L48" s="146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144"/>
      <c r="K49" s="67"/>
      <c r="L49" s="144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144"/>
      <c r="K50" s="67"/>
      <c r="L50" s="144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144">
        <f t="shared" si="10"/>
        <v>0</v>
      </c>
      <c r="K51" s="67">
        <f t="shared" si="10"/>
        <v>16.8</v>
      </c>
      <c r="L51" s="144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144">
        <v>129.5</v>
      </c>
      <c r="K52" s="67">
        <f>978.2</f>
        <v>978.2</v>
      </c>
      <c r="L52" s="144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144"/>
      <c r="K53" s="67">
        <v>31.9</v>
      </c>
      <c r="L53" s="144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144">
        <v>36.6</v>
      </c>
      <c r="K54" s="67"/>
      <c r="L54" s="144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144"/>
      <c r="K55" s="67"/>
      <c r="L55" s="144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144"/>
      <c r="K56" s="67"/>
      <c r="L56" s="144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39" customFormat="1" ht="15">
      <c r="A57" s="155" t="s">
        <v>2</v>
      </c>
      <c r="B57" s="154">
        <v>20.5</v>
      </c>
      <c r="C57" s="144">
        <v>62.500000000000114</v>
      </c>
      <c r="D57" s="144"/>
      <c r="E57" s="144">
        <v>8.4</v>
      </c>
      <c r="F57" s="144"/>
      <c r="G57" s="144"/>
      <c r="H57" s="144"/>
      <c r="I57" s="144"/>
      <c r="J57" s="144">
        <v>29.4</v>
      </c>
      <c r="K57" s="144"/>
      <c r="L57" s="144">
        <v>8.5</v>
      </c>
      <c r="M57" s="144"/>
      <c r="N57" s="144"/>
      <c r="O57" s="144"/>
      <c r="P57" s="144">
        <v>0.2</v>
      </c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>
        <f t="shared" si="1"/>
        <v>46.5</v>
      </c>
      <c r="AG57" s="144">
        <f t="shared" si="11"/>
        <v>36.500000000000114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144"/>
      <c r="K58" s="67"/>
      <c r="L58" s="144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144"/>
      <c r="K59" s="67"/>
      <c r="L59" s="144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144">
        <f t="shared" si="12"/>
        <v>7.200000000000003</v>
      </c>
      <c r="K60" s="67">
        <f t="shared" si="12"/>
        <v>0</v>
      </c>
      <c r="L60" s="144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144"/>
      <c r="K61" s="67"/>
      <c r="L61" s="144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144">
        <v>18.9</v>
      </c>
      <c r="K62" s="72"/>
      <c r="L62" s="144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144"/>
      <c r="K63" s="67"/>
      <c r="L63" s="144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144"/>
      <c r="K64" s="67"/>
      <c r="L64" s="144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144">
        <v>2.2</v>
      </c>
      <c r="K65" s="67"/>
      <c r="L65" s="144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144">
        <v>1.1</v>
      </c>
      <c r="K66" s="67"/>
      <c r="L66" s="144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144"/>
      <c r="K67" s="67"/>
      <c r="L67" s="144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144">
        <f t="shared" si="15"/>
        <v>15.599999999999998</v>
      </c>
      <c r="K68" s="67">
        <f t="shared" si="15"/>
        <v>0</v>
      </c>
      <c r="L68" s="144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0.7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144"/>
      <c r="K69" s="67"/>
      <c r="L69" s="144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144"/>
      <c r="K70" s="67"/>
      <c r="L70" s="144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146"/>
      <c r="K71" s="79"/>
      <c r="L71" s="146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144">
        <v>6.5</v>
      </c>
      <c r="K72" s="67">
        <f>3.7+0.6+0.8</f>
        <v>5.1</v>
      </c>
      <c r="L72" s="144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144"/>
      <c r="K73" s="67"/>
      <c r="L73" s="144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144"/>
      <c r="K74" s="67"/>
      <c r="L74" s="144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144"/>
      <c r="K75" s="67">
        <v>3.7</v>
      </c>
      <c r="L75" s="144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146"/>
      <c r="K76" s="79">
        <v>82.9</v>
      </c>
      <c r="L76" s="146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146"/>
      <c r="K77" s="79">
        <v>60.7</v>
      </c>
      <c r="L77" s="146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146"/>
      <c r="K78" s="79"/>
      <c r="L78" s="146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146"/>
      <c r="K79" s="79"/>
      <c r="L79" s="146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146"/>
      <c r="K80" s="79"/>
      <c r="L80" s="146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146"/>
      <c r="K81" s="79">
        <v>43</v>
      </c>
      <c r="L81" s="146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146"/>
      <c r="K82" s="79"/>
      <c r="L82" s="146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146"/>
      <c r="K83" s="79"/>
      <c r="L83" s="146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146"/>
      <c r="K84" s="79"/>
      <c r="L84" s="146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146"/>
      <c r="K85" s="79"/>
      <c r="L85" s="146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146"/>
      <c r="K86" s="79"/>
      <c r="L86" s="146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146"/>
      <c r="K87" s="79"/>
      <c r="L87" s="146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144"/>
      <c r="K88" s="67"/>
      <c r="L88" s="144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144">
        <f>52.6+57.3</f>
        <v>109.9</v>
      </c>
      <c r="K89" s="67">
        <v>368.9</v>
      </c>
      <c r="L89" s="144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144"/>
      <c r="K90" s="67"/>
      <c r="L90" s="144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144"/>
      <c r="K91" s="67"/>
      <c r="L91" s="144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144">
        <v>112.9</v>
      </c>
      <c r="K92" s="67">
        <v>1987.5</v>
      </c>
      <c r="L92" s="144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144"/>
      <c r="K93" s="67"/>
      <c r="L93" s="144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47">
        <f t="shared" si="17"/>
        <v>1063.1</v>
      </c>
      <c r="K94" s="83">
        <f t="shared" si="17"/>
        <v>50999.70000000001</v>
      </c>
      <c r="L94" s="147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144">
        <f t="shared" si="18"/>
        <v>0</v>
      </c>
      <c r="K95" s="67">
        <f t="shared" si="18"/>
        <v>36625</v>
      </c>
      <c r="L95" s="144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144">
        <f t="shared" si="19"/>
        <v>165</v>
      </c>
      <c r="K96" s="67">
        <f t="shared" si="19"/>
        <v>33.6</v>
      </c>
      <c r="L96" s="144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144">
        <f t="shared" si="20"/>
        <v>0</v>
      </c>
      <c r="K97" s="67">
        <f t="shared" si="20"/>
        <v>0</v>
      </c>
      <c r="L97" s="144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144">
        <f t="shared" si="21"/>
        <v>4.4</v>
      </c>
      <c r="K98" s="67">
        <f t="shared" si="21"/>
        <v>0</v>
      </c>
      <c r="L98" s="144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144">
        <f t="shared" si="22"/>
        <v>0</v>
      </c>
      <c r="K99" s="67">
        <f t="shared" si="22"/>
        <v>3.7</v>
      </c>
      <c r="L99" s="144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48">
        <f t="shared" si="24"/>
        <v>893.6999999999999</v>
      </c>
      <c r="K100" s="85">
        <f t="shared" si="24"/>
        <v>14337.40000000001</v>
      </c>
      <c r="L100" s="148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">
      <c r="A101" s="30"/>
      <c r="B101" s="31"/>
      <c r="C101" s="125"/>
      <c r="J101" s="149"/>
      <c r="L101" s="14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50"/>
      <c r="K102" s="55"/>
      <c r="L102" s="15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51"/>
      <c r="K103" s="44"/>
      <c r="L103" s="15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152"/>
      <c r="K104" s="2"/>
      <c r="L104" s="15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152"/>
      <c r="K105" s="2"/>
      <c r="L105" s="15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153"/>
      <c r="K106" s="6"/>
      <c r="L106" s="153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153"/>
      <c r="K107" s="6"/>
      <c r="L107" s="153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153"/>
      <c r="K108" s="6"/>
      <c r="L108" s="153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153"/>
      <c r="K109" s="6"/>
      <c r="L109" s="153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153"/>
      <c r="K110" s="6"/>
      <c r="L110" s="153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153"/>
      <c r="K111" s="6"/>
      <c r="L111" s="153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153"/>
      <c r="K112" s="6"/>
      <c r="L112" s="153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153"/>
      <c r="K113" s="6"/>
      <c r="L113" s="153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153"/>
      <c r="K114" s="6"/>
      <c r="L114" s="153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153"/>
      <c r="K115" s="6"/>
      <c r="L115" s="153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153"/>
      <c r="K116" s="6"/>
      <c r="L116" s="153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153"/>
      <c r="K117" s="6"/>
      <c r="L117" s="153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153"/>
      <c r="K118" s="6"/>
      <c r="L118" s="153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153"/>
      <c r="K119" s="6"/>
      <c r="L119" s="153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153"/>
      <c r="K120" s="6"/>
      <c r="L120" s="153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153"/>
      <c r="K121" s="6"/>
      <c r="L121" s="153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153"/>
      <c r="K122" s="6"/>
      <c r="L122" s="153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153"/>
      <c r="K123" s="6"/>
      <c r="L123" s="153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153"/>
      <c r="K124" s="6"/>
      <c r="L124" s="153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153"/>
      <c r="K125" s="6"/>
      <c r="L125" s="153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153"/>
      <c r="K126" s="6"/>
      <c r="L126" s="153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153"/>
      <c r="K127" s="6"/>
      <c r="L127" s="153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153"/>
      <c r="K128" s="6"/>
      <c r="L128" s="153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153"/>
      <c r="K129" s="6"/>
      <c r="L129" s="153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153"/>
      <c r="K130" s="6"/>
      <c r="L130" s="153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153"/>
      <c r="K131" s="6"/>
      <c r="L131" s="153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153"/>
      <c r="K132" s="6"/>
      <c r="L132" s="153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153"/>
      <c r="K133" s="6"/>
      <c r="L133" s="153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153"/>
      <c r="K134" s="6"/>
      <c r="L134" s="153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153"/>
      <c r="K135" s="6"/>
      <c r="L135" s="153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153"/>
      <c r="K136" s="6"/>
      <c r="L136" s="153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153"/>
      <c r="K137" s="6"/>
      <c r="L137" s="153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153"/>
      <c r="K138" s="6"/>
      <c r="L138" s="153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X61" sqref="X6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39" customWidth="1"/>
    <col min="11" max="11" width="9.375" style="0" customWidth="1"/>
    <col min="12" max="12" width="9.875" style="139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67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40">
        <v>10</v>
      </c>
      <c r="K4" s="8">
        <v>11</v>
      </c>
      <c r="L4" s="140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141"/>
      <c r="K5" s="38"/>
      <c r="L5" s="141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141"/>
      <c r="K6" s="38"/>
      <c r="L6" s="141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141"/>
      <c r="K7" s="38">
        <v>12829</v>
      </c>
      <c r="L7" s="141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22607.750000000015</v>
      </c>
      <c r="AF7" s="54"/>
      <c r="AG7" s="40"/>
    </row>
    <row r="8" spans="1:55" ht="18" customHeight="1">
      <c r="A8" s="47" t="s">
        <v>30</v>
      </c>
      <c r="B8" s="33">
        <f>SUM(E8:AB8)</f>
        <v>88582.30000000002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42">
        <v>4354.6</v>
      </c>
      <c r="K8" s="138">
        <v>3193.4</v>
      </c>
      <c r="L8" s="142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134235.37000000008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171939.34549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3798.7000000000003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43">
        <f t="shared" si="0"/>
        <v>6228</v>
      </c>
      <c r="K9" s="68">
        <f t="shared" si="0"/>
        <v>13418.9</v>
      </c>
      <c r="L9" s="143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4805.499999999999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84109.9</v>
      </c>
      <c r="AG9" s="69">
        <f>AG10+AG15+AG24+AG33+AG47+AG52+AG54+AG61+AG62+AG71+AG72+AG76+AG88+AG81+AG83+AG82+AG69+AG89+AG91+AG90+AG70+AG40+AG92</f>
        <v>192020.09548999998</v>
      </c>
      <c r="AH9" s="41"/>
      <c r="AI9" s="41"/>
    </row>
    <row r="10" spans="1:34" ht="1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210.1</v>
      </c>
      <c r="G10" s="67">
        <v>108.9</v>
      </c>
      <c r="H10" s="67">
        <v>144.4</v>
      </c>
      <c r="I10" s="67">
        <v>27.6</v>
      </c>
      <c r="J10" s="154">
        <v>727.7</v>
      </c>
      <c r="K10" s="67">
        <v>3006</v>
      </c>
      <c r="L10" s="144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8259.699999999999</v>
      </c>
      <c r="AG10" s="72">
        <f>B10+C10-AF10</f>
        <v>14900.300000000005</v>
      </c>
      <c r="AH10" s="18"/>
    </row>
    <row r="11" spans="1:34" ht="15">
      <c r="A11" s="3" t="s">
        <v>5</v>
      </c>
      <c r="B11" s="72">
        <f>17148.9+260-48.3</f>
        <v>17360.600000000002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144">
        <v>709.5</v>
      </c>
      <c r="K11" s="67">
        <v>2940.2</v>
      </c>
      <c r="L11" s="144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7633.8</v>
      </c>
      <c r="AG11" s="72">
        <f>B11+C11-AF11</f>
        <v>12005.920000000002</v>
      </c>
      <c r="AH11" s="18"/>
    </row>
    <row r="12" spans="1:34" ht="1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144"/>
      <c r="K12" s="67">
        <v>20.1</v>
      </c>
      <c r="L12" s="144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26.5</v>
      </c>
      <c r="AG12" s="72">
        <f>B12+C12-AF12</f>
        <v>341.29999999999995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144"/>
      <c r="K13" s="67"/>
      <c r="L13" s="144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751.1999999999992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86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144">
        <f t="shared" si="2"/>
        <v>18.200000000000045</v>
      </c>
      <c r="K14" s="67">
        <f t="shared" si="2"/>
        <v>45.70000000000018</v>
      </c>
      <c r="L14" s="144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599.4000000000001</v>
      </c>
      <c r="AG14" s="72">
        <f>AG10-AG11-AG12-AG13</f>
        <v>2553.0800000000027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144">
        <v>4.6</v>
      </c>
      <c r="K15" s="67">
        <f>9436.7+764</f>
        <v>10200.7</v>
      </c>
      <c r="L15" s="144">
        <v>333</v>
      </c>
      <c r="M15" s="67">
        <v>923.2</v>
      </c>
      <c r="N15" s="67">
        <v>3162.3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18851.7</v>
      </c>
      <c r="AG15" s="72">
        <f aca="true" t="shared" si="3" ref="AG15:AG31">B15+C15-AF15</f>
        <v>51948.500000000015</v>
      </c>
      <c r="AH15" s="139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145"/>
      <c r="K16" s="75">
        <v>764</v>
      </c>
      <c r="L16" s="14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943.9</v>
      </c>
      <c r="AG16" s="115">
        <f t="shared" si="3"/>
        <v>12517.099999999999</v>
      </c>
      <c r="AH16" s="158"/>
    </row>
    <row r="17" spans="1:34" ht="1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144"/>
      <c r="K17" s="67">
        <f>9436.7+764</f>
        <v>10200.7</v>
      </c>
      <c r="L17" s="144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12128.800000000001</v>
      </c>
      <c r="AG17" s="72">
        <f t="shared" si="3"/>
        <v>34593.51999999999</v>
      </c>
      <c r="AH17" s="153"/>
    </row>
    <row r="18" spans="1:34" ht="1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144"/>
      <c r="K18" s="67"/>
      <c r="L18" s="144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39"/>
    </row>
    <row r="19" spans="1:34" ht="1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144"/>
      <c r="K19" s="67"/>
      <c r="L19" s="144"/>
      <c r="M19" s="67">
        <v>594.1</v>
      </c>
      <c r="N19" s="67">
        <v>2621.1</v>
      </c>
      <c r="O19" s="71"/>
      <c r="P19" s="67"/>
      <c r="Q19" s="71">
        <v>74.9</v>
      </c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3356.7000000000003</v>
      </c>
      <c r="AG19" s="72">
        <f t="shared" si="3"/>
        <v>6382.199999999999</v>
      </c>
      <c r="AH19" s="139"/>
    </row>
    <row r="20" spans="1:34" ht="1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4.3</v>
      </c>
      <c r="J20" s="144"/>
      <c r="K20" s="67"/>
      <c r="L20" s="144">
        <v>265.7</v>
      </c>
      <c r="M20" s="67">
        <v>13.7</v>
      </c>
      <c r="N20" s="67">
        <v>1.7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848.9999999999999</v>
      </c>
      <c r="AG20" s="72">
        <f t="shared" si="3"/>
        <v>1286.4499999999998</v>
      </c>
      <c r="AH20" s="139"/>
    </row>
    <row r="21" spans="1:34" ht="15">
      <c r="A21" s="3" t="s">
        <v>16</v>
      </c>
      <c r="B21" s="72">
        <v>989.309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144"/>
      <c r="K21" s="67"/>
      <c r="L21" s="144"/>
      <c r="M21" s="67">
        <f>238.1+77.3</f>
        <v>315.4</v>
      </c>
      <c r="N21" s="67"/>
      <c r="O21" s="71"/>
      <c r="P21" s="67"/>
      <c r="Q21" s="71">
        <v>88.4</v>
      </c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535</v>
      </c>
      <c r="AG21" s="72">
        <f t="shared" si="3"/>
        <v>506.30899999999997</v>
      </c>
      <c r="AH21" s="139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144"/>
      <c r="K22" s="67"/>
      <c r="L22" s="144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39"/>
    </row>
    <row r="23" spans="1:34" ht="15">
      <c r="A23" s="3" t="s">
        <v>23</v>
      </c>
      <c r="B23" s="72">
        <f aca="true" t="shared" si="4" ref="B23:AD23">B15-B17-B18-B19-B20-B21-B22</f>
        <v>2828.9210000000003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356.5</v>
      </c>
      <c r="J23" s="144">
        <f t="shared" si="4"/>
        <v>4.6</v>
      </c>
      <c r="K23" s="67">
        <f t="shared" si="4"/>
        <v>0</v>
      </c>
      <c r="L23" s="144">
        <f t="shared" si="4"/>
        <v>67.30000000000001</v>
      </c>
      <c r="M23" s="67">
        <f t="shared" si="4"/>
        <v>5.684341886080802E-14</v>
      </c>
      <c r="N23" s="67">
        <f t="shared" si="4"/>
        <v>539.5000000000002</v>
      </c>
      <c r="O23" s="67">
        <f t="shared" si="4"/>
        <v>8.9</v>
      </c>
      <c r="P23" s="67">
        <f t="shared" si="4"/>
        <v>0</v>
      </c>
      <c r="Q23" s="67">
        <f t="shared" si="4"/>
        <v>478.60000000000014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1982.2000000000005</v>
      </c>
      <c r="AG23" s="72">
        <f>B23+C23-AF23</f>
        <v>9170.521000000012</v>
      </c>
      <c r="AH23" s="139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144">
        <v>0.1</v>
      </c>
      <c r="K24" s="67"/>
      <c r="L24" s="144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14297.500000000004</v>
      </c>
      <c r="AG24" s="72">
        <f t="shared" si="3"/>
        <v>28233.99999999998</v>
      </c>
      <c r="AI24" s="86"/>
    </row>
    <row r="25" spans="1:35" s="162" customFormat="1" ht="15" customHeight="1">
      <c r="A25" s="159" t="s">
        <v>39</v>
      </c>
      <c r="B25" s="145">
        <v>15694.5</v>
      </c>
      <c r="C25" s="145">
        <v>308.09999999999854</v>
      </c>
      <c r="D25" s="145"/>
      <c r="E25" s="145"/>
      <c r="F25" s="145"/>
      <c r="G25" s="145"/>
      <c r="H25" s="145"/>
      <c r="I25" s="145">
        <v>759.8</v>
      </c>
      <c r="J25" s="145"/>
      <c r="K25" s="145"/>
      <c r="L25" s="145">
        <v>9223.7</v>
      </c>
      <c r="M25" s="145">
        <v>471.7</v>
      </c>
      <c r="N25" s="145"/>
      <c r="O25" s="145"/>
      <c r="P25" s="145">
        <v>98.7</v>
      </c>
      <c r="Q25" s="145">
        <v>181.5</v>
      </c>
      <c r="R25" s="145">
        <v>703.8</v>
      </c>
      <c r="S25" s="145">
        <v>66.7</v>
      </c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60">
        <f t="shared" si="1"/>
        <v>11505.900000000001</v>
      </c>
      <c r="AG25" s="160">
        <f t="shared" si="3"/>
        <v>4496.699999999997</v>
      </c>
      <c r="AH25" s="158"/>
      <c r="AI25" s="161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144"/>
      <c r="K26" s="67"/>
      <c r="L26" s="144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144"/>
      <c r="K27" s="67"/>
      <c r="L27" s="144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144"/>
      <c r="K28" s="67"/>
      <c r="L28" s="144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144"/>
      <c r="K29" s="67"/>
      <c r="L29" s="144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144"/>
      <c r="K30" s="67"/>
      <c r="L30" s="144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144"/>
      <c r="K31" s="67"/>
      <c r="L31" s="144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144">
        <f t="shared" si="5"/>
        <v>0.1</v>
      </c>
      <c r="K32" s="67">
        <f t="shared" si="5"/>
        <v>0</v>
      </c>
      <c r="L32" s="144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14297.500000000004</v>
      </c>
      <c r="AG32" s="72">
        <f>AG24</f>
        <v>28233.99999999998</v>
      </c>
    </row>
    <row r="33" spans="1:33" ht="15" customHeight="1">
      <c r="A33" s="4" t="s">
        <v>8</v>
      </c>
      <c r="B33" s="72">
        <v>2206</v>
      </c>
      <c r="C33" s="72">
        <v>1923.49</v>
      </c>
      <c r="D33" s="67"/>
      <c r="E33" s="67"/>
      <c r="F33" s="67"/>
      <c r="G33" s="67"/>
      <c r="H33" s="67"/>
      <c r="I33" s="67"/>
      <c r="J33" s="144">
        <v>50</v>
      </c>
      <c r="K33" s="67"/>
      <c r="L33" s="144">
        <v>85.8</v>
      </c>
      <c r="M33" s="67"/>
      <c r="N33" s="67">
        <v>1.8</v>
      </c>
      <c r="O33" s="71"/>
      <c r="P33" s="67">
        <v>136</v>
      </c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273.6</v>
      </c>
      <c r="AG33" s="72">
        <f aca="true" t="shared" si="6" ref="AG33:AG38">B33+C33-AF33</f>
        <v>3855.89</v>
      </c>
    </row>
    <row r="34" spans="1:33" ht="15">
      <c r="A34" s="3" t="s">
        <v>5</v>
      </c>
      <c r="B34" s="72">
        <v>283.62</v>
      </c>
      <c r="C34" s="72">
        <v>55.69999999999999</v>
      </c>
      <c r="D34" s="67"/>
      <c r="E34" s="67"/>
      <c r="F34" s="67"/>
      <c r="G34" s="67"/>
      <c r="H34" s="67"/>
      <c r="I34" s="67"/>
      <c r="J34" s="144"/>
      <c r="K34" s="67"/>
      <c r="L34" s="144">
        <v>83.9</v>
      </c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83.9</v>
      </c>
      <c r="AG34" s="72">
        <f t="shared" si="6"/>
        <v>255.42</v>
      </c>
    </row>
    <row r="35" spans="1:33" ht="15">
      <c r="A35" s="3" t="s">
        <v>1</v>
      </c>
      <c r="B35" s="72">
        <v>97.486</v>
      </c>
      <c r="C35" s="72">
        <v>168.59999999999997</v>
      </c>
      <c r="D35" s="67"/>
      <c r="E35" s="67"/>
      <c r="F35" s="67"/>
      <c r="G35" s="67"/>
      <c r="H35" s="67"/>
      <c r="I35" s="67"/>
      <c r="J35" s="144"/>
      <c r="K35" s="67"/>
      <c r="L35" s="144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266.08599999999996</v>
      </c>
    </row>
    <row r="36" spans="1:33" ht="1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144"/>
      <c r="K36" s="67"/>
      <c r="L36" s="144">
        <v>0.1</v>
      </c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0.1</v>
      </c>
      <c r="AG36" s="72">
        <f t="shared" si="6"/>
        <v>20.599999999999998</v>
      </c>
    </row>
    <row r="37" spans="1:33" ht="15">
      <c r="A37" s="3" t="s">
        <v>16</v>
      </c>
      <c r="B37" s="72">
        <v>1496.964</v>
      </c>
      <c r="C37" s="72">
        <v>1633.1</v>
      </c>
      <c r="D37" s="67"/>
      <c r="E37" s="67"/>
      <c r="F37" s="67"/>
      <c r="G37" s="67"/>
      <c r="H37" s="67"/>
      <c r="I37" s="67"/>
      <c r="J37" s="144"/>
      <c r="K37" s="67"/>
      <c r="L37" s="144"/>
      <c r="M37" s="67"/>
      <c r="N37" s="67"/>
      <c r="O37" s="71"/>
      <c r="P37" s="67">
        <v>136</v>
      </c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136</v>
      </c>
      <c r="AG37" s="72">
        <f t="shared" si="6"/>
        <v>2994.064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144"/>
      <c r="K38" s="67"/>
      <c r="L38" s="144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324.9300000000002</v>
      </c>
      <c r="C39" s="72">
        <f t="shared" si="7"/>
        <v>48.39000000000004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144">
        <f t="shared" si="7"/>
        <v>50</v>
      </c>
      <c r="K39" s="67">
        <f t="shared" si="7"/>
        <v>0</v>
      </c>
      <c r="L39" s="144">
        <f t="shared" si="7"/>
        <v>1.7999999999999914</v>
      </c>
      <c r="M39" s="67">
        <f t="shared" si="7"/>
        <v>0</v>
      </c>
      <c r="N39" s="67">
        <f t="shared" si="7"/>
        <v>1.8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53.59999999999999</v>
      </c>
      <c r="AG39" s="72">
        <f>AG33-AG34-AG36-AG38-AG35-AG37</f>
        <v>319.72000000000025</v>
      </c>
    </row>
    <row r="40" spans="1:33" ht="15" customHeight="1">
      <c r="A40" s="4" t="s">
        <v>29</v>
      </c>
      <c r="B40" s="72">
        <v>1126.8</v>
      </c>
      <c r="C40" s="72">
        <v>119</v>
      </c>
      <c r="D40" s="67"/>
      <c r="E40" s="67"/>
      <c r="F40" s="67"/>
      <c r="G40" s="67"/>
      <c r="H40" s="67"/>
      <c r="I40" s="67">
        <v>3.8</v>
      </c>
      <c r="J40" s="144"/>
      <c r="K40" s="67"/>
      <c r="L40" s="144">
        <v>389.3</v>
      </c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393.1</v>
      </c>
      <c r="AG40" s="72">
        <f aca="true" t="shared" si="8" ref="AG40:AG45">B40+C40-AF40</f>
        <v>852.6999999999999</v>
      </c>
    </row>
    <row r="41" spans="1:34" ht="15">
      <c r="A41" s="3" t="s">
        <v>5</v>
      </c>
      <c r="B41" s="72">
        <v>1078.186</v>
      </c>
      <c r="C41" s="72">
        <v>35.899999999999864</v>
      </c>
      <c r="D41" s="67"/>
      <c r="E41" s="67"/>
      <c r="F41" s="67"/>
      <c r="G41" s="67"/>
      <c r="H41" s="67"/>
      <c r="I41" s="67"/>
      <c r="J41" s="144"/>
      <c r="K41" s="67"/>
      <c r="L41" s="144">
        <v>367.7</v>
      </c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367.7</v>
      </c>
      <c r="AG41" s="72">
        <f t="shared" si="8"/>
        <v>746.3859999999997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144"/>
      <c r="K42" s="67"/>
      <c r="L42" s="144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14.6</v>
      </c>
      <c r="D43" s="67"/>
      <c r="E43" s="67"/>
      <c r="F43" s="67"/>
      <c r="G43" s="67"/>
      <c r="H43" s="67"/>
      <c r="I43" s="67"/>
      <c r="J43" s="144"/>
      <c r="K43" s="67"/>
      <c r="L43" s="144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24.2</v>
      </c>
    </row>
    <row r="44" spans="1:33" ht="15">
      <c r="A44" s="3" t="s">
        <v>2</v>
      </c>
      <c r="B44" s="72">
        <v>6.33</v>
      </c>
      <c r="C44" s="72">
        <v>51</v>
      </c>
      <c r="D44" s="67"/>
      <c r="E44" s="67"/>
      <c r="F44" s="67"/>
      <c r="G44" s="67"/>
      <c r="H44" s="67"/>
      <c r="I44" s="67">
        <v>0.6</v>
      </c>
      <c r="J44" s="144"/>
      <c r="K44" s="67"/>
      <c r="L44" s="144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0.6</v>
      </c>
      <c r="AG44" s="72">
        <f t="shared" si="8"/>
        <v>56.73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144"/>
      <c r="K45" s="67"/>
      <c r="L45" s="144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32.68400000000003</v>
      </c>
      <c r="C46" s="72">
        <f t="shared" si="9"/>
        <v>16.700000000000145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3.1999999999999997</v>
      </c>
      <c r="J46" s="144">
        <f t="shared" si="9"/>
        <v>0</v>
      </c>
      <c r="K46" s="67">
        <f t="shared" si="9"/>
        <v>0</v>
      </c>
      <c r="L46" s="144">
        <f t="shared" si="9"/>
        <v>21.600000000000023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24.800000000000022</v>
      </c>
      <c r="AG46" s="72">
        <f>AG40-AG41-AG42-AG43-AG44-AG45</f>
        <v>24.584000000000195</v>
      </c>
    </row>
    <row r="47" spans="1:33" ht="17.25" customHeight="1">
      <c r="A47" s="4" t="s">
        <v>43</v>
      </c>
      <c r="B47" s="70">
        <v>845.4042299999967</v>
      </c>
      <c r="C47" s="72">
        <v>1303.9899999999998</v>
      </c>
      <c r="D47" s="67"/>
      <c r="E47" s="79">
        <v>45.1</v>
      </c>
      <c r="F47" s="79">
        <v>20.5</v>
      </c>
      <c r="G47" s="79">
        <v>127.1</v>
      </c>
      <c r="H47" s="79">
        <v>4.6</v>
      </c>
      <c r="I47" s="79">
        <v>64.3</v>
      </c>
      <c r="J47" s="146"/>
      <c r="K47" s="79">
        <v>36.4</v>
      </c>
      <c r="L47" s="146">
        <f>328.8-1.6</f>
        <v>327.2</v>
      </c>
      <c r="M47" s="79">
        <v>12.8</v>
      </c>
      <c r="N47" s="79"/>
      <c r="O47" s="81"/>
      <c r="P47" s="79">
        <v>69.9</v>
      </c>
      <c r="Q47" s="79"/>
      <c r="R47" s="79">
        <v>12</v>
      </c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719.8999999999999</v>
      </c>
      <c r="AG47" s="72">
        <f>B47+C47-AF47</f>
        <v>1429.4942299999964</v>
      </c>
    </row>
    <row r="48" spans="1:33" ht="15">
      <c r="A48" s="3" t="s">
        <v>5</v>
      </c>
      <c r="B48" s="72">
        <v>36.375</v>
      </c>
      <c r="C48" s="72">
        <v>70.4</v>
      </c>
      <c r="D48" s="67"/>
      <c r="E48" s="79"/>
      <c r="F48" s="79"/>
      <c r="G48" s="79"/>
      <c r="H48" s="79"/>
      <c r="I48" s="79"/>
      <c r="J48" s="146"/>
      <c r="K48" s="79">
        <v>30.9</v>
      </c>
      <c r="L48" s="146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30.9</v>
      </c>
      <c r="AG48" s="72">
        <f>B48+C48-AF48</f>
        <v>75.875</v>
      </c>
    </row>
    <row r="49" spans="1:33" ht="1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144"/>
      <c r="K49" s="67">
        <v>5.5</v>
      </c>
      <c r="L49" s="144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547.1</v>
      </c>
      <c r="AG49" s="72">
        <f>B49+C49-AF49</f>
        <v>806.9720000000001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144"/>
      <c r="K50" s="67"/>
      <c r="L50" s="144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144">
        <f t="shared" si="10"/>
        <v>0</v>
      </c>
      <c r="K51" s="67">
        <f t="shared" si="10"/>
        <v>0</v>
      </c>
      <c r="L51" s="144">
        <f t="shared" si="10"/>
        <v>15.099999999999966</v>
      </c>
      <c r="M51" s="67">
        <f t="shared" si="10"/>
        <v>3.3000000000000007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141.89999999999998</v>
      </c>
      <c r="AG51" s="72">
        <f>AG47-AG49-AG48</f>
        <v>546.6472299999963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144">
        <v>222.5</v>
      </c>
      <c r="K52" s="67"/>
      <c r="L52" s="144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2773.0999999999995</v>
      </c>
      <c r="AG52" s="72">
        <f aca="true" t="shared" si="11" ref="AG52:AG59">B52+C52-AF52</f>
        <v>4922.31226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144">
        <v>66</v>
      </c>
      <c r="K53" s="67"/>
      <c r="L53" s="144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628.6</v>
      </c>
      <c r="AG53" s="72">
        <f t="shared" si="11"/>
        <v>821.101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144">
        <v>10.4</v>
      </c>
      <c r="K54" s="67">
        <v>89.8</v>
      </c>
      <c r="L54" s="144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1277.1999999999998</v>
      </c>
      <c r="AG54" s="72">
        <f t="shared" si="11"/>
        <v>1753.9000000000005</v>
      </c>
      <c r="AH54" s="6"/>
    </row>
    <row r="55" spans="1:34" ht="1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144"/>
      <c r="K55" s="67">
        <v>89.8</v>
      </c>
      <c r="L55" s="144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597.4</v>
      </c>
      <c r="AG55" s="72">
        <f t="shared" si="11"/>
        <v>851.907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144"/>
      <c r="K56" s="67"/>
      <c r="L56" s="144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39" customFormat="1" ht="15">
      <c r="A57" s="155" t="s">
        <v>2</v>
      </c>
      <c r="B57" s="154">
        <v>20.536</v>
      </c>
      <c r="C57" s="144">
        <v>36.500000000000114</v>
      </c>
      <c r="D57" s="144"/>
      <c r="E57" s="144"/>
      <c r="F57" s="144">
        <v>7.6</v>
      </c>
      <c r="G57" s="144"/>
      <c r="H57" s="144"/>
      <c r="I57" s="144"/>
      <c r="J57" s="144"/>
      <c r="K57" s="144"/>
      <c r="L57" s="144">
        <v>0.4</v>
      </c>
      <c r="M57" s="144"/>
      <c r="N57" s="144">
        <v>4.3</v>
      </c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>
        <f t="shared" si="1"/>
        <v>12.3</v>
      </c>
      <c r="AG57" s="144">
        <f t="shared" si="11"/>
        <v>44.73600000000012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144"/>
      <c r="K58" s="67"/>
      <c r="L58" s="144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144"/>
      <c r="K59" s="67"/>
      <c r="L59" s="144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144">
        <f t="shared" si="12"/>
        <v>10.4</v>
      </c>
      <c r="K60" s="67">
        <f t="shared" si="12"/>
        <v>0</v>
      </c>
      <c r="L60" s="144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667.4999999999999</v>
      </c>
      <c r="AG60" s="72">
        <f>AG54-AG55-AG57-AG59-AG56-AG58</f>
        <v>857.2570000000004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144"/>
      <c r="K61" s="67"/>
      <c r="L61" s="144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144">
        <v>3</v>
      </c>
      <c r="K62" s="72"/>
      <c r="L62" s="144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1478.7</v>
      </c>
      <c r="AG62" s="72">
        <f t="shared" si="14"/>
        <v>4676.3</v>
      </c>
    </row>
    <row r="63" spans="1:34" ht="1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144"/>
      <c r="K63" s="67"/>
      <c r="L63" s="144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1097.1</v>
      </c>
      <c r="AG63" s="72">
        <f t="shared" si="14"/>
        <v>1804.1040000000003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144"/>
      <c r="K64" s="67"/>
      <c r="L64" s="144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144"/>
      <c r="K65" s="67"/>
      <c r="L65" s="144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40.8</v>
      </c>
      <c r="AG65" s="72">
        <f t="shared" si="14"/>
        <v>62.80000000000001</v>
      </c>
      <c r="AH65" s="6"/>
    </row>
    <row r="66" spans="1:33" ht="1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144"/>
      <c r="K66" s="67"/>
      <c r="L66" s="144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6.8</v>
      </c>
      <c r="AG66" s="72">
        <f t="shared" si="14"/>
        <v>135.645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144"/>
      <c r="K67" s="67"/>
      <c r="L67" s="144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144">
        <f t="shared" si="15"/>
        <v>3</v>
      </c>
      <c r="K68" s="67">
        <f t="shared" si="15"/>
        <v>0</v>
      </c>
      <c r="L68" s="144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224</v>
      </c>
      <c r="AG68" s="72">
        <f>AG62-AG63-AG66-AG67-AG65-AG64</f>
        <v>2673.7509999999997</v>
      </c>
    </row>
    <row r="69" spans="1:33" ht="30.7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144"/>
      <c r="K69" s="67"/>
      <c r="L69" s="144"/>
      <c r="M69" s="67"/>
      <c r="N69" s="67"/>
      <c r="O69" s="67"/>
      <c r="P69" s="67">
        <v>2510.4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4075.8</v>
      </c>
      <c r="AG69" s="130">
        <f aca="true" t="shared" si="16" ref="AG69:AG92">B69+C69-AF69</f>
        <v>572.5389999999998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144"/>
      <c r="K70" s="67"/>
      <c r="L70" s="144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146"/>
      <c r="K71" s="79"/>
      <c r="L71" s="146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1137.3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144">
        <v>40.5</v>
      </c>
      <c r="K72" s="67">
        <v>26.6</v>
      </c>
      <c r="L72" s="144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439.5</v>
      </c>
      <c r="AG72" s="130">
        <f t="shared" si="16"/>
        <v>3542.9000000000005</v>
      </c>
      <c r="AH72" s="86">
        <f>AG72+AG69+AG76</f>
        <v>4292.299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144"/>
      <c r="K73" s="67"/>
      <c r="L73" s="144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144"/>
      <c r="K74" s="67">
        <v>26</v>
      </c>
      <c r="L74" s="144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144"/>
      <c r="K75" s="67"/>
      <c r="L75" s="144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12.1</v>
      </c>
      <c r="AG75" s="130">
        <f t="shared" si="16"/>
        <v>90.70000000000002</v>
      </c>
    </row>
    <row r="76" spans="1:35" s="11" customFormat="1" ht="15">
      <c r="A76" s="12" t="s">
        <v>48</v>
      </c>
      <c r="B76" s="72">
        <f>268.6+170.4-107-150</f>
        <v>182</v>
      </c>
      <c r="C76" s="72">
        <f>231.06-150</f>
        <v>81.06</v>
      </c>
      <c r="D76" s="67"/>
      <c r="E76" s="79"/>
      <c r="F76" s="79"/>
      <c r="G76" s="79"/>
      <c r="H76" s="79"/>
      <c r="I76" s="79"/>
      <c r="J76" s="146"/>
      <c r="K76" s="79"/>
      <c r="L76" s="146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86.2</v>
      </c>
      <c r="AG76" s="130">
        <f t="shared" si="16"/>
        <v>176.86</v>
      </c>
      <c r="AI76" s="128"/>
    </row>
    <row r="77" spans="1:33" s="11" customFormat="1" ht="1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146"/>
      <c r="K77" s="79"/>
      <c r="L77" s="146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50.4</v>
      </c>
      <c r="AG77" s="130">
        <f t="shared" si="16"/>
        <v>95.5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146"/>
      <c r="K78" s="79"/>
      <c r="L78" s="146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146"/>
      <c r="K79" s="79"/>
      <c r="L79" s="146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146"/>
      <c r="K80" s="79"/>
      <c r="L80" s="146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146"/>
      <c r="K81" s="79"/>
      <c r="L81" s="146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146"/>
      <c r="K82" s="79"/>
      <c r="L82" s="146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146"/>
      <c r="K83" s="79"/>
      <c r="L83" s="146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146"/>
      <c r="K84" s="79"/>
      <c r="L84" s="146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146"/>
      <c r="K85" s="79"/>
      <c r="L85" s="146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146"/>
      <c r="K86" s="79"/>
      <c r="L86" s="146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146"/>
      <c r="K87" s="79"/>
      <c r="L87" s="146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144"/>
      <c r="K88" s="67"/>
      <c r="L88" s="144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144"/>
      <c r="K89" s="67"/>
      <c r="L89" s="144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6646.8</v>
      </c>
      <c r="AG89" s="72">
        <f t="shared" si="16"/>
        <v>2981.899999999997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144">
        <v>1173.1</v>
      </c>
      <c r="K90" s="67"/>
      <c r="L90" s="144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72">
        <f t="shared" si="16"/>
        <v>1173.1000000000004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144"/>
      <c r="K91" s="67"/>
      <c r="L91" s="144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49107.6-2350+651+257-90</f>
        <v>47575.6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144">
        <v>3996.1</v>
      </c>
      <c r="K92" s="67">
        <v>59.4</v>
      </c>
      <c r="L92" s="144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21429.9</v>
      </c>
      <c r="AG92" s="72">
        <f t="shared" si="16"/>
        <v>69689.79999999999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144"/>
      <c r="K93" s="67"/>
      <c r="L93" s="144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171939.34549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3798.7000000000003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47">
        <f t="shared" si="17"/>
        <v>6228</v>
      </c>
      <c r="K94" s="83">
        <f t="shared" si="17"/>
        <v>13418.9</v>
      </c>
      <c r="L94" s="147">
        <f t="shared" si="17"/>
        <v>15494.6</v>
      </c>
      <c r="M94" s="83">
        <f t="shared" si="17"/>
        <v>9703.400000000001</v>
      </c>
      <c r="N94" s="83">
        <f t="shared" si="17"/>
        <v>4805.499999999999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84109.9</v>
      </c>
      <c r="AG94" s="84">
        <f>AG10+AG15+AG24+AG33+AG47+AG52+AG54+AG61+AG62+AG69+AG71+AG72+AG76+AG81+AG82+AG83+AG88+AG89+AG90+AG91+AG70+AG40+AG92</f>
        <v>192020.09548999998</v>
      </c>
    </row>
    <row r="95" spans="1:33" ht="15">
      <c r="A95" s="3" t="s">
        <v>5</v>
      </c>
      <c r="B95" s="22">
        <f>B11+B17+B26+B34+B55+B63+B73+B41+B77+B48</f>
        <v>54731.11200000001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144">
        <f t="shared" si="18"/>
        <v>709.5</v>
      </c>
      <c r="K95" s="67">
        <f t="shared" si="18"/>
        <v>13261.6</v>
      </c>
      <c r="L95" s="144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21990</v>
      </c>
      <c r="AG95" s="71">
        <f>B95+C95-AF95</f>
        <v>50428.63200000001</v>
      </c>
    </row>
    <row r="96" spans="1:33" ht="1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4.8999999999999995</v>
      </c>
      <c r="J96" s="144">
        <f t="shared" si="19"/>
        <v>66</v>
      </c>
      <c r="K96" s="67">
        <f t="shared" si="19"/>
        <v>46.1</v>
      </c>
      <c r="L96" s="144">
        <f t="shared" si="19"/>
        <v>266.59999999999997</v>
      </c>
      <c r="M96" s="67">
        <f t="shared" si="19"/>
        <v>14.7</v>
      </c>
      <c r="N96" s="67">
        <f t="shared" si="19"/>
        <v>6.3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1598.2</v>
      </c>
      <c r="AG96" s="71">
        <f>B96+C96-AF96</f>
        <v>3154.6620000000003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144">
        <f t="shared" si="20"/>
        <v>0</v>
      </c>
      <c r="K97" s="67">
        <f t="shared" si="20"/>
        <v>0</v>
      </c>
      <c r="L97" s="144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144">
        <f t="shared" si="21"/>
        <v>0</v>
      </c>
      <c r="K98" s="67">
        <f t="shared" si="21"/>
        <v>0</v>
      </c>
      <c r="L98" s="144">
        <f t="shared" si="21"/>
        <v>4.2</v>
      </c>
      <c r="M98" s="67">
        <f t="shared" si="21"/>
        <v>594.1</v>
      </c>
      <c r="N98" s="67">
        <f t="shared" si="21"/>
        <v>2631.2999999999997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3397.4999999999995</v>
      </c>
      <c r="AG98" s="71">
        <f>B98+C98-AF98</f>
        <v>6735.286</v>
      </c>
    </row>
    <row r="99" spans="1:33" ht="15">
      <c r="A99" s="3" t="s">
        <v>16</v>
      </c>
      <c r="B99" s="22">
        <f aca="true" t="shared" si="22" ref="B99:X99">B21+B30+B49+B37+B58+B13+B75+B67</f>
        <v>3275.675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144">
        <f t="shared" si="22"/>
        <v>0</v>
      </c>
      <c r="K99" s="67">
        <f t="shared" si="22"/>
        <v>5.5</v>
      </c>
      <c r="L99" s="144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198.4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1340.2</v>
      </c>
      <c r="AG99" s="71">
        <f>B99+C99-AF99</f>
        <v>4398.045000000001</v>
      </c>
    </row>
    <row r="100" spans="1:33" ht="12.75">
      <c r="A100" s="1" t="s">
        <v>35</v>
      </c>
      <c r="B100" s="2">
        <f aca="true" t="shared" si="24" ref="B100:AD100">B94-B95-B96-B97-B98-B99</f>
        <v>111048.91049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3136.2000000000003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2379.5000000000005</v>
      </c>
      <c r="J100" s="148">
        <f t="shared" si="24"/>
        <v>5452.5</v>
      </c>
      <c r="K100" s="85">
        <f t="shared" si="24"/>
        <v>105.69999999999928</v>
      </c>
      <c r="L100" s="148">
        <f t="shared" si="24"/>
        <v>11438.4</v>
      </c>
      <c r="M100" s="85">
        <f t="shared" si="24"/>
        <v>8042.200000000001</v>
      </c>
      <c r="N100" s="85">
        <f t="shared" si="24"/>
        <v>2167.899999999999</v>
      </c>
      <c r="O100" s="85">
        <f t="shared" si="24"/>
        <v>945.0000000000002</v>
      </c>
      <c r="P100" s="85">
        <f t="shared" si="24"/>
        <v>5779.4</v>
      </c>
      <c r="Q100" s="85">
        <f t="shared" si="24"/>
        <v>1947.6000000000004</v>
      </c>
      <c r="R100" s="85">
        <f t="shared" si="24"/>
        <v>3527.1</v>
      </c>
      <c r="S100" s="85">
        <f t="shared" si="24"/>
        <v>284.2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55784</v>
      </c>
      <c r="AG100" s="85">
        <f>AG94-AG95-AG96-AG97-AG98-AG99</f>
        <v>127293.17048999997</v>
      </c>
    </row>
    <row r="101" spans="1:33" s="32" customFormat="1" ht="15">
      <c r="A101" s="30"/>
      <c r="B101" s="31"/>
      <c r="C101" s="125"/>
      <c r="J101" s="149"/>
      <c r="L101" s="14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50"/>
      <c r="K102" s="55"/>
      <c r="L102" s="15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51"/>
      <c r="K103" s="44"/>
      <c r="L103" s="15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152"/>
      <c r="K104" s="2"/>
      <c r="L104" s="15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152"/>
      <c r="K105" s="2"/>
      <c r="L105" s="15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153"/>
      <c r="K106" s="6"/>
      <c r="L106" s="153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153"/>
      <c r="K107" s="6"/>
      <c r="L107" s="153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153"/>
      <c r="K108" s="6"/>
      <c r="L108" s="153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153"/>
      <c r="K109" s="6"/>
      <c r="L109" s="153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153"/>
      <c r="K110" s="6"/>
      <c r="L110" s="153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153"/>
      <c r="K111" s="6"/>
      <c r="L111" s="153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153"/>
      <c r="K112" s="6"/>
      <c r="L112" s="153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153"/>
      <c r="K113" s="6"/>
      <c r="L113" s="153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153"/>
      <c r="K114" s="6"/>
      <c r="L114" s="153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153"/>
      <c r="K115" s="6"/>
      <c r="L115" s="153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153"/>
      <c r="K116" s="6"/>
      <c r="L116" s="153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153"/>
      <c r="K117" s="6"/>
      <c r="L117" s="153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153"/>
      <c r="K118" s="6"/>
      <c r="L118" s="153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153"/>
      <c r="K119" s="6"/>
      <c r="L119" s="153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153"/>
      <c r="K120" s="6"/>
      <c r="L120" s="153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153"/>
      <c r="K121" s="6"/>
      <c r="L121" s="153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153"/>
      <c r="K122" s="6"/>
      <c r="L122" s="153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153"/>
      <c r="K123" s="6"/>
      <c r="L123" s="153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153"/>
      <c r="K124" s="6"/>
      <c r="L124" s="153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153"/>
      <c r="K125" s="6"/>
      <c r="L125" s="153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153"/>
      <c r="K126" s="6"/>
      <c r="L126" s="153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153"/>
      <c r="K127" s="6"/>
      <c r="L127" s="153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153"/>
      <c r="K128" s="6"/>
      <c r="L128" s="153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153"/>
      <c r="K129" s="6"/>
      <c r="L129" s="153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153"/>
      <c r="K130" s="6"/>
      <c r="L130" s="153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153"/>
      <c r="K131" s="6"/>
      <c r="L131" s="153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153"/>
      <c r="K132" s="6"/>
      <c r="L132" s="153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153"/>
      <c r="K133" s="6"/>
      <c r="L133" s="153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153"/>
      <c r="K134" s="6"/>
      <c r="L134" s="153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153"/>
      <c r="K135" s="6"/>
      <c r="L135" s="153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153"/>
      <c r="K136" s="6"/>
      <c r="L136" s="153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153"/>
      <c r="K137" s="6"/>
      <c r="L137" s="153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153"/>
      <c r="K138" s="6"/>
      <c r="L138" s="153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2018-07-23T11:39:12Z</cp:lastPrinted>
  <dcterms:created xsi:type="dcterms:W3CDTF">2002-11-05T08:53:00Z</dcterms:created>
  <dcterms:modified xsi:type="dcterms:W3CDTF">2018-07-23T11:50:11Z</dcterms:modified>
  <cp:category/>
  <cp:version/>
  <cp:contentType/>
  <cp:contentStatus/>
</cp:coreProperties>
</file>